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S:\Бюджет 2022 доходы и расходы\Дума\Исполнение за 2021 год\"/>
    </mc:Choice>
  </mc:AlternateContent>
  <xr:revisionPtr revIDLastSave="0" documentId="13_ncr:1_{FE140EAF-F752-4D75-A56F-B70874D54E98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Приложение №15" sheetId="1" r:id="rId1"/>
  </sheets>
  <definedNames>
    <definedName name="_xlnm.Print_Titles" localSheetId="0">'Приложение №15'!$6:$7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" i="1" l="1"/>
  <c r="J66" i="1" s="1"/>
  <c r="I65" i="1"/>
  <c r="J65" i="1" s="1"/>
  <c r="I10" i="1" l="1"/>
  <c r="H10" i="1"/>
  <c r="J29" i="1" l="1"/>
  <c r="J35" i="1"/>
  <c r="J55" i="1"/>
  <c r="J57" i="1"/>
  <c r="J58" i="1"/>
  <c r="J62" i="1"/>
  <c r="I64" i="1"/>
  <c r="J64" i="1" s="1"/>
  <c r="I67" i="1"/>
  <c r="J67" i="1" s="1"/>
  <c r="I68" i="1"/>
  <c r="J68" i="1" s="1"/>
  <c r="I69" i="1"/>
  <c r="J69" i="1" s="1"/>
  <c r="I70" i="1"/>
  <c r="J70" i="1" s="1"/>
  <c r="I71" i="1"/>
  <c r="J71" i="1" s="1"/>
  <c r="J61" i="1"/>
  <c r="I42" i="1"/>
  <c r="J42" i="1" s="1"/>
  <c r="I44" i="1"/>
  <c r="J44" i="1" s="1"/>
  <c r="I45" i="1"/>
  <c r="J45" i="1" s="1"/>
  <c r="I46" i="1"/>
  <c r="J46" i="1" s="1"/>
  <c r="I47" i="1"/>
  <c r="J47" i="1" s="1"/>
  <c r="I48" i="1"/>
  <c r="I49" i="1"/>
  <c r="J49" i="1" s="1"/>
  <c r="I52" i="1"/>
  <c r="J52" i="1" s="1"/>
  <c r="I53" i="1"/>
  <c r="J53" i="1" s="1"/>
  <c r="I55" i="1"/>
  <c r="I56" i="1"/>
  <c r="J56" i="1" s="1"/>
  <c r="J40" i="1"/>
  <c r="J10" i="1"/>
  <c r="I11" i="1"/>
  <c r="J11" i="1" s="1"/>
  <c r="J12" i="1"/>
  <c r="I15" i="1"/>
  <c r="J15" i="1" s="1"/>
  <c r="I19" i="1"/>
  <c r="J19" i="1" s="1"/>
  <c r="I20" i="1"/>
  <c r="J20" i="1" s="1"/>
  <c r="I21" i="1"/>
  <c r="J21" i="1" s="1"/>
  <c r="I22" i="1"/>
  <c r="J22" i="1" s="1"/>
  <c r="I23" i="1"/>
  <c r="J23" i="1" s="1"/>
  <c r="I27" i="1"/>
  <c r="J27" i="1" s="1"/>
  <c r="I28" i="1"/>
  <c r="J28" i="1" s="1"/>
  <c r="J31" i="1"/>
  <c r="I32" i="1"/>
  <c r="J32" i="1" s="1"/>
  <c r="I33" i="1"/>
  <c r="J33" i="1" s="1"/>
  <c r="I34" i="1"/>
  <c r="J34" i="1" s="1"/>
  <c r="J9" i="1"/>
  <c r="H63" i="1"/>
  <c r="I63" i="1" s="1"/>
  <c r="H54" i="1"/>
  <c r="I54" i="1" s="1"/>
  <c r="J54" i="1" s="1"/>
  <c r="H51" i="1"/>
  <c r="I51" i="1" s="1"/>
  <c r="J51" i="1" s="1"/>
  <c r="H50" i="1"/>
  <c r="I50" i="1" s="1"/>
  <c r="J50" i="1" s="1"/>
  <c r="H43" i="1"/>
  <c r="I43" i="1" s="1"/>
  <c r="J43" i="1" s="1"/>
  <c r="H41" i="1"/>
  <c r="J41" i="1" s="1"/>
  <c r="H37" i="1"/>
  <c r="I37" i="1" s="1"/>
  <c r="J37" i="1" s="1"/>
  <c r="H36" i="1"/>
  <c r="I36" i="1" s="1"/>
  <c r="J36" i="1" s="1"/>
  <c r="H33" i="1"/>
  <c r="H30" i="1"/>
  <c r="I30" i="1" s="1"/>
  <c r="J30" i="1" s="1"/>
  <c r="H26" i="1"/>
  <c r="I26" i="1" s="1"/>
  <c r="J26" i="1" s="1"/>
  <c r="H25" i="1"/>
  <c r="I25" i="1" s="1"/>
  <c r="J25" i="1" s="1"/>
  <c r="H24" i="1"/>
  <c r="I24" i="1" s="1"/>
  <c r="J24" i="1" s="1"/>
  <c r="H18" i="1"/>
  <c r="I18" i="1" s="1"/>
  <c r="J18" i="1" s="1"/>
  <c r="H17" i="1"/>
  <c r="I17" i="1" s="1"/>
  <c r="J17" i="1" s="1"/>
  <c r="H16" i="1"/>
  <c r="I16" i="1" s="1"/>
  <c r="J16" i="1" s="1"/>
  <c r="H14" i="1"/>
  <c r="I14" i="1" s="1"/>
  <c r="J14" i="1" s="1"/>
  <c r="H13" i="1"/>
  <c r="I13" i="1" s="1"/>
  <c r="J13" i="1" s="1"/>
  <c r="H72" i="1" l="1"/>
  <c r="I72" i="1"/>
  <c r="J72" i="1" s="1"/>
  <c r="J63" i="1"/>
  <c r="I59" i="1"/>
  <c r="J48" i="1"/>
  <c r="I38" i="1"/>
  <c r="H59" i="1"/>
  <c r="H38" i="1"/>
  <c r="J59" i="1" l="1"/>
  <c r="I73" i="1"/>
  <c r="J38" i="1"/>
  <c r="H73" i="1"/>
  <c r="J73" i="1" l="1"/>
</calcChain>
</file>

<file path=xl/sharedStrings.xml><?xml version="1.0" encoding="utf-8"?>
<sst xmlns="http://schemas.openxmlformats.org/spreadsheetml/2006/main" count="262" uniqueCount="145">
  <si>
    <t>(тыс.рублей)</t>
  </si>
  <si>
    <t>Напр</t>
  </si>
  <si>
    <t>КЦСРп</t>
  </si>
  <si>
    <t>КЦСР</t>
  </si>
  <si>
    <t>Наименование</t>
  </si>
  <si>
    <t>Субвенции</t>
  </si>
  <si>
    <t>0110184030</t>
  </si>
  <si>
    <t>0110184301</t>
  </si>
  <si>
    <t>0110184303</t>
  </si>
  <si>
    <t>0140184080</t>
  </si>
  <si>
    <t>0720284170</t>
  </si>
  <si>
    <t>0720384180</t>
  </si>
  <si>
    <t>0720484190</t>
  </si>
  <si>
    <t>0800184210</t>
  </si>
  <si>
    <t>0920284310</t>
  </si>
  <si>
    <t>0930184220</t>
  </si>
  <si>
    <t>1010384200</t>
  </si>
  <si>
    <t>1220284280</t>
  </si>
  <si>
    <t>2210186010</t>
  </si>
  <si>
    <t>2210251180</t>
  </si>
  <si>
    <t>ИТОГО</t>
  </si>
  <si>
    <t>Субсидии</t>
  </si>
  <si>
    <t>0140182050</t>
  </si>
  <si>
    <t>0510182520</t>
  </si>
  <si>
    <t>071I482380</t>
  </si>
  <si>
    <t>09301L4970</t>
  </si>
  <si>
    <t>1010282591</t>
  </si>
  <si>
    <t>105F255550</t>
  </si>
  <si>
    <t>1100182300</t>
  </si>
  <si>
    <t>Иные межбюджетные трансферты</t>
  </si>
  <si>
    <t>2210285060</t>
  </si>
  <si>
    <t>ВСЕГО  межбюджетных трансфертов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</si>
  <si>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</t>
  </si>
  <si>
    <t>Субсидии на реализацию полномочий в сфере жилищно-коммунального комплекса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</si>
  <si>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Субвенции на организацию осуществления мероприятий по проведению дезинсекции и дератизации в Ханты-Мансийском автономном округе–Югре в рамках подпрограммы "Развитие первичной медико-санитарной помощи" государственной программы "Современное здравоохранение"</t>
  </si>
  <si>
    <t>Осуществление переданных полномочий Российской Федерации на государственную регистрацию актов гражданского состояния 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</si>
  <si>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Иные межбюджетные трансферты на реализацию наказов избирателей депутатам Думы Ханты-Мансийского автономного округа – Югры в рамках непрограммного направления деятельности "Реализация наказов избирателей депутатам Думы Ханты-Мансийского автономного округа – Югры"</t>
  </si>
  <si>
    <t>Уточненный план</t>
  </si>
  <si>
    <t>% исполнения</t>
  </si>
  <si>
    <t>Приложение 7  к пояснительной записке</t>
  </si>
  <si>
    <t xml:space="preserve">Информация о расходовании межбюджетных трансфертов из вышестоящих бюджетов за 2021 год </t>
  </si>
  <si>
    <t>Исполнено на 31.12.2021 года</t>
  </si>
  <si>
    <t>0100000000</t>
  </si>
  <si>
    <t>0110000000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</si>
  <si>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</si>
  <si>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0110184050, 2410184050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</si>
  <si>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</si>
  <si>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образования"</t>
  </si>
  <si>
    <t>Субвенции для обеспечения 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</si>
  <si>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рамках подпрограммы "Общее образование. Дополнительное образование детей" государственной программы "Развитие образования"</t>
  </si>
  <si>
    <t>0140000000</t>
  </si>
  <si>
    <t>Субвенции на организацию и обеспечение отдыха и оздоровления детей, в том числе в этнической среде в рамках подпрограммы "Ресурсное обеспечение в сфере образования, науки и молодежной политики" государственной программы "Развитие образования"</t>
  </si>
  <si>
    <t>0700000000</t>
  </si>
  <si>
    <t>0720000000</t>
  </si>
  <si>
    <t>0720184350</t>
  </si>
  <si>
    <t>Субвенции на поддержку и развитие животноводства в рамках подпрограммы "Развитие отрасли животноводства" государственной программы "Развитие агропромышленного комплекса"</t>
  </si>
  <si>
    <t>Субвенции на поддержку и развитие малых форм хозяйствования  в рамках подпрограммы "Развитие отрасли животноводства" государственной программы "Развитие агропромышленного комплекса"</t>
  </si>
  <si>
    <t>Субвенции на развитие рыбохозяйственного комплекса  в рамках подпрограммы "Поддержка рыбохозяйственного комплекса" государственной программы "Развитие агропромышленного комплекса"</t>
  </si>
  <si>
    <t>Субвенции на развитие деятельности по заготовке и переработке дикоросов в рамках подпрограммы "Поддержка развития системы заготовки и переработки дикоросов, стимулирование развития агропромышленного комплекса" государственной программы "Развитие агропромышленного комплекса"</t>
  </si>
  <si>
    <t>0800000000</t>
  </si>
  <si>
    <t>Субвенции на реализацию полномочия, указанного в пункте 2 статьи 2 Закона Ханты-Мансийского автономного округа–Югры от 31 января 2011 года № 8-оз "О наделении органов местного самоуправления муниципальных образований Ханты-Мансийского автономного округа–Югры отдельным государственным полномочием по участию в реализации государственной программы Ханты-Мансийского автономного округа–Югры "Устойчивое развитие коренных малочисленных народов Севера" в рамках подпрограммы "Развитие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жизни" государственной программы "Устойчивое развитие коренных малочисленных народов Севера"</t>
  </si>
  <si>
    <t>0900000000</t>
  </si>
  <si>
    <t>0920000000</t>
  </si>
  <si>
    <t>0930000000</t>
  </si>
  <si>
    <t>Субвенции на реализацию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округа-Югры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"Создание условий для обеспечения жилыми помещениями граждан" государственной программы "Развитие жилищной сферы"</t>
  </si>
  <si>
    <t>1000000000</t>
  </si>
  <si>
    <t>1010000000</t>
  </si>
  <si>
    <t>Субвенция на организацию мероприятий при осуществлении деятельности по обращению с животными без владельцев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</si>
  <si>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1020000000</t>
  </si>
  <si>
    <t>1020184330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</si>
  <si>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</si>
  <si>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1200000000</t>
  </si>
  <si>
    <t>1220000000</t>
  </si>
  <si>
    <t>1300000000</t>
  </si>
  <si>
    <t>1300284290, 2210284290</t>
  </si>
  <si>
    <t>Субвенции на осуществление отдельных государственных полномочий  Ханты - Мансийского автономного округа - Югры в сфере обращения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 – Югре" государственной программы "Экологическая безопасность"</t>
  </si>
  <si>
    <t>2200000000</t>
  </si>
  <si>
    <t>2210000000</t>
  </si>
  <si>
    <t>2210186010, 2410184260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</si>
  <si>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</si>
  <si>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</si>
  <si>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2210259300, 2410159300</t>
  </si>
  <si>
    <t>2400000000</t>
  </si>
  <si>
    <t>2410000000</t>
  </si>
  <si>
    <t>2410151200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</si>
  <si>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</si>
  <si>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2410154690</t>
  </si>
  <si>
    <t>Проведение Всероссийской переписи населения 2020 года  в рамках подпрограммы "Совершенствование системы стратегического управления и развитие конкуренции" государственной программы "Развитие экономического потенциала"</t>
  </si>
  <si>
    <t>2410184060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</si>
  <si>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 в рамках подпрограммы "Поддержка семьи, материнства и детства" государственной программы "Социальное и демографическое развитие"</t>
  </si>
  <si>
    <t>2410184100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</si>
  <si>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 в рамках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</si>
  <si>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2410184120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</si>
  <si>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Ханты-Мансийском автономном округе – Югре" государственной программы "Поддержка занятости населения"</t>
  </si>
  <si>
    <t>2410184250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</si>
  <si>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</si>
  <si>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2410184270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</si>
  <si>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"Поддержка семьи, материнства и детства" государственной программы "Социальное и демографическое развитие"</t>
  </si>
  <si>
    <t>2410184321</t>
  </si>
  <si>
    <t>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в рамках подпрограммы "Поддержка семьи, материнства и детства" государственной программы "Социальное и демографическое развитие"</t>
  </si>
  <si>
    <t>2410184322</t>
  </si>
  <si>
    <t>Субвенции на осуществление деятельности по опеке и попечительству (Осуществление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 в рамках подпрограммы "Поддержка семьи, материнства и детства" государственной программы "Социальное и демографическое развитие"</t>
  </si>
  <si>
    <t>01101L3040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</si>
  <si>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 в рамках подпрограммы "Общее образование. Дополнительное образование детей" государственной программы "Развитие образования"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</si>
  <si>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(включительно)- в лагерях труда и отдыха с дневным пребыванием детей  в рамках подпрограммы "Общее образование. Дополнительное образование детей" государственной программы "Развитие образования"</t>
  </si>
  <si>
    <t>0500000000</t>
  </si>
  <si>
    <t>0510000000</t>
  </si>
  <si>
    <t>Субсидии на развитие сферы культуры в муниципальных образованиях автономного округа в рамках подпрограммы "Модернизация и развитие учреждений и организаций культуры" государственной программы "Культурное пространство"</t>
  </si>
  <si>
    <t>051A155190</t>
  </si>
  <si>
    <t>Государственная поддержка отрасли культуры (Региональный проект "Культурная среда") в рамках подпрограммы "Модернизация и развитие учреждений и организаций культуры" государственной программы "Культурное пространство"</t>
  </si>
  <si>
    <t>Государственная поддержка отрасли культуры, за счет средств резервного фонда Правительства Российской Федерации в рамках подпрограммы "Модернизация и развитие учреждений и организаций культуры" государственной программы "Культурное пространство"</t>
  </si>
  <si>
    <t>0600000000</t>
  </si>
  <si>
    <t>0600382110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</si>
  <si>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</si>
  <si>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0600382130</t>
  </si>
  <si>
    <t>Субсидии на софинансирование расходов муниципальных образований по развитию сети спортивных объектов шаговой доступности в рамках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</si>
  <si>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0710000000</t>
  </si>
  <si>
    <t>Субсидии на поддержку малого и среднего предпринимательства (Региональный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финансированию") в рамках подпрограммы "Развитие малого и среднего предпринимательств" государственной программы "Развитие экономического потенциала"</t>
  </si>
  <si>
    <t>0910000000</t>
  </si>
  <si>
    <t>0910182761</t>
  </si>
  <si>
    <t>Субсидии для реализации полномочий в области градостроительной деятельности, строительства  и жилищных отношений (мероприятия по градостроительной деятельности) в рамках подпрограммы "Содействие развитию территорий" государственной программы "Развитие жилищной сферы"</t>
  </si>
  <si>
    <t>0920182762</t>
  </si>
  <si>
    <t>Субсидии для реализации полномочий в области градостроительной деятельности, строительства  и жилищных отношений (приобретение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  в рамках подпрограммы "Содействие развитию территорий" государственной программы "Развитие жилищной сферы"</t>
  </si>
  <si>
    <t>Реализация мероприятий по обеспечению жильем молодых семей в рамках подпрограммы "Создание условий для обеспечения жилыми помещениями граждай" государственной программы "Развитие жилищной сферы"</t>
  </si>
  <si>
    <t>1020182840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</si>
  <si>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рамках подпрограммы "Обеспечение равных прав потребителей на получение энергетических ресурсов" государственной программы "Жилищно-коммунальный комплекс и городская среда"</t>
  </si>
  <si>
    <t>1050000000</t>
  </si>
  <si>
    <t>Реализация программ формирования современной городской среды (Региональный проект "Формирование комфортной городской среды") в рамках подпрограммы "Формирование комфортной городской среды" государственной программы "Жилищно-коммунальный комплекс и городская среда"</t>
  </si>
  <si>
    <t>105F282600</t>
  </si>
  <si>
    <t>Субсидии на благоустройство территорий муниципальных образований  в рамках подпрограммы "Формирование комфортной городской среды" государственной программы "Жилищно-коммунальный комплекс и городская среда"</t>
  </si>
  <si>
    <t>1100000000</t>
  </si>
  <si>
    <t>Субсидии на создание условий для деятельности народных дружин 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</si>
  <si>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муниципальным районам на выравнивание бюджетной обеспеченности поселений, входящих в состав муниципальных районов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финансами"</t>
  </si>
  <si>
    <t xml:space="preserve">Субсидии на реализацию инициативных проектов, отобранных по результатам конкурса в рамках подпрограммы "Создание условий для развития гражданских инициатив" государственной программы "Развитие гражданского общества
</t>
  </si>
  <si>
    <t>Субсидии на реализацию проектов по ликвидации объектов накопленного вреда окружающей среде (Региональный проект "Чистая страна") в рамках подпрограммы "Регулирование качества окружающей среды в Ханты-Мансийском автономном округе – Югре" государственной программы "Экологическая безопасность"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</si>
  <si>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"Общее образование. Дополнительное образование детей"  государственной программы "Развитие образования"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</si>
  <si>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</si>
  <si>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Иные межбюджетные трансферты на проведение конкурса "Лучший муниципалитет по цифровой трансформации" в рамках подпрограммы "Цифровой регион" государственной программы "Цифровое развитие Ханты-Мансийского автономного округа – Югры"</t>
  </si>
  <si>
    <t>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в рамках подпрограммы 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</si>
  <si>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 в рамках подпрограммы 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</si>
  <si>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Дотации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 в рамках подпрограммы 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</si>
  <si>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Дотации на поддержку мер по обеспечению сбалансированности бюджетов городских округов и муниципальных районов Ханты-Мансийского автономного округа – Югры в рамках подпрограммы 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</si>
  <si>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Дотации на поощрение достижения наилучших значений показателей деятельности органов местного самоуправления городских округов и муниципальных районов Ханты-Мансийского автономного округа – Югры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</si>
  <si>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Иные межбюджетные трансферты на возмещение (компенсацию) части расходов по доставке в муниципальные образования Ханты-Мансийского автономного округа - Югры продукции (товаров), необходимой для обеспечения жизнедеятельности населения муниципальных образований Ханты-Мансийского автономного округа - Югры, отнесенных к территориям с ограниченными сроками завоза грузов муниципальной программы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</si>
  <si>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Иные межбюджетные трансферты за счет средств резервного фонда Правительства Ханты-Мансийского автономного округа - Югры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</si>
</sst>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;[Red]\-#,##0.0"/>
    <numFmt numFmtId="165" formatCode="#,##0.0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1" applyFont="1" applyFill="1"/>
    <xf numFmtId="0" fontId="2" fillId="2" borderId="0" xfId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right" vertical="center" wrapText="1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4" fillId="2" borderId="1" xfId="1" applyNumberFormat="1" applyFont="1" applyFill="1" applyBorder="1" applyAlignment="1" applyProtection="1"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1" applyNumberFormat="1" applyFont="1" applyFill="1" applyBorder="1" applyAlignment="1" applyProtection="1">
      <alignment horizontal="centerContinuous" vertic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/>
    <xf numFmtId="0" fontId="5" fillId="0" borderId="1" xfId="1" applyFont="1" applyBorder="1" applyProtection="1"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5" fillId="0" borderId="4" xfId="1" applyFont="1" applyBorder="1" applyAlignment="1" applyProtection="1">
      <alignment horizontal="center"/>
      <protection hidden="1"/>
    </xf>
    <xf numFmtId="0" fontId="5" fillId="0" borderId="5" xfId="1" applyFont="1" applyBorder="1" applyAlignment="1" applyProtection="1">
      <alignment horizontal="center"/>
      <protection hidden="1"/>
    </xf>
    <xf numFmtId="0" fontId="5" fillId="0" borderId="10" xfId="1" applyFont="1" applyBorder="1" applyAlignment="1" applyProtection="1">
      <alignment horizontal="center" wrapText="1"/>
      <protection hidden="1"/>
    </xf>
    <xf numFmtId="0" fontId="5" fillId="0" borderId="5" xfId="1" applyFont="1" applyBorder="1" applyAlignment="1" applyProtection="1">
      <alignment horizontal="left" vertical="center" wrapText="1"/>
      <protection hidden="1"/>
    </xf>
    <xf numFmtId="164" fontId="5" fillId="0" borderId="4" xfId="1" applyNumberFormat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5" fillId="0" borderId="6" xfId="1" applyFont="1" applyBorder="1" applyAlignment="1" applyProtection="1">
      <alignment horizontal="center"/>
      <protection hidden="1"/>
    </xf>
    <xf numFmtId="0" fontId="5" fillId="0" borderId="9" xfId="1" applyFont="1" applyBorder="1" applyAlignment="1" applyProtection="1">
      <alignment horizontal="center" wrapText="1"/>
      <protection hidden="1"/>
    </xf>
    <xf numFmtId="0" fontId="5" fillId="0" borderId="6" xfId="1" applyFont="1" applyBorder="1" applyAlignment="1" applyProtection="1">
      <alignment horizontal="left" vertical="center" wrapText="1"/>
      <protection hidden="1"/>
    </xf>
    <xf numFmtId="164" fontId="5" fillId="0" borderId="1" xfId="1" applyNumberFormat="1" applyFont="1" applyBorder="1" applyAlignment="1" applyProtection="1">
      <alignment horizontal="center"/>
      <protection hidden="1"/>
    </xf>
    <xf numFmtId="0" fontId="6" fillId="0" borderId="2" xfId="1" applyFont="1" applyBorder="1" applyAlignment="1" applyProtection="1">
      <alignment horizontal="center"/>
      <protection hidden="1"/>
    </xf>
    <xf numFmtId="0" fontId="5" fillId="0" borderId="12" xfId="1" applyFont="1" applyBorder="1" applyAlignment="1" applyProtection="1">
      <alignment horizontal="center"/>
      <protection hidden="1"/>
    </xf>
    <xf numFmtId="0" fontId="5" fillId="0" borderId="2" xfId="1" applyFont="1" applyBorder="1" applyAlignment="1" applyProtection="1">
      <alignment horizontal="center"/>
      <protection hidden="1"/>
    </xf>
    <xf numFmtId="0" fontId="5" fillId="3" borderId="12" xfId="1" applyFont="1" applyFill="1" applyBorder="1" applyAlignment="1" applyProtection="1">
      <alignment horizontal="center" wrapText="1"/>
      <protection hidden="1"/>
    </xf>
    <xf numFmtId="0" fontId="6" fillId="3" borderId="7" xfId="1" applyFont="1" applyFill="1" applyBorder="1" applyAlignment="1" applyProtection="1">
      <alignment horizontal="left" vertical="center" wrapText="1"/>
      <protection hidden="1"/>
    </xf>
    <xf numFmtId="0" fontId="5" fillId="0" borderId="7" xfId="1" applyFont="1" applyBorder="1" applyAlignment="1" applyProtection="1">
      <alignment horizontal="left" vertical="center" wrapText="1"/>
      <protection hidden="1"/>
    </xf>
    <xf numFmtId="164" fontId="5" fillId="0" borderId="2" xfId="1" applyNumberFormat="1" applyFont="1" applyBorder="1" applyAlignment="1" applyProtection="1">
      <alignment horizontal="center"/>
      <protection hidden="1"/>
    </xf>
    <xf numFmtId="0" fontId="5" fillId="0" borderId="12" xfId="1" applyFont="1" applyBorder="1" applyAlignment="1" applyProtection="1">
      <alignment horizontal="center" wrapText="1"/>
      <protection hidden="1"/>
    </xf>
    <xf numFmtId="0" fontId="6" fillId="0" borderId="8" xfId="1" applyFont="1" applyBorder="1" applyAlignment="1" applyProtection="1">
      <alignment horizontal="center"/>
      <protection hidden="1"/>
    </xf>
    <xf numFmtId="0" fontId="6" fillId="0" borderId="5" xfId="1" applyFont="1" applyBorder="1" applyAlignment="1" applyProtection="1">
      <alignment horizontal="center"/>
      <protection hidden="1"/>
    </xf>
    <xf numFmtId="0" fontId="6" fillId="0" borderId="4" xfId="1" applyFont="1" applyBorder="1" applyAlignment="1" applyProtection="1">
      <alignment horizontal="center"/>
      <protection hidden="1"/>
    </xf>
    <xf numFmtId="0" fontId="6" fillId="0" borderId="10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left" vertical="center" wrapText="1"/>
      <protection hidden="1"/>
    </xf>
    <xf numFmtId="165" fontId="5" fillId="0" borderId="1" xfId="1" applyNumberFormat="1" applyFont="1" applyBorder="1" applyAlignment="1" applyProtection="1">
      <alignment horizontal="center"/>
      <protection hidden="1"/>
    </xf>
    <xf numFmtId="0" fontId="5" fillId="0" borderId="8" xfId="1" applyFont="1" applyBorder="1" applyAlignment="1" applyProtection="1">
      <alignment horizontal="center"/>
      <protection hidden="1"/>
    </xf>
    <xf numFmtId="0" fontId="5" fillId="0" borderId="13" xfId="1" applyFont="1" applyBorder="1" applyAlignment="1" applyProtection="1">
      <alignment horizontal="center" wrapText="1"/>
      <protection hidden="1"/>
    </xf>
    <xf numFmtId="0" fontId="5" fillId="0" borderId="3" xfId="1" applyFont="1" applyBorder="1" applyAlignment="1" applyProtection="1">
      <alignment horizontal="left" vertical="center" wrapText="1"/>
      <protection hidden="1"/>
    </xf>
    <xf numFmtId="164" fontId="5" fillId="0" borderId="8" xfId="1" applyNumberFormat="1" applyFont="1" applyBorder="1" applyAlignment="1" applyProtection="1">
      <alignment horizontal="center"/>
      <protection hidden="1"/>
    </xf>
    <xf numFmtId="0" fontId="5" fillId="0" borderId="14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wrapText="1"/>
      <protection hidden="1"/>
    </xf>
    <xf numFmtId="0" fontId="5" fillId="0" borderId="11" xfId="1" applyFont="1" applyBorder="1" applyAlignment="1" applyProtection="1">
      <alignment horizontal="center" wrapText="1"/>
      <protection hidden="1"/>
    </xf>
    <xf numFmtId="0" fontId="5" fillId="0" borderId="11" xfId="1" applyFont="1" applyBorder="1" applyAlignment="1" applyProtection="1">
      <alignment horizontal="center"/>
      <protection hidden="1"/>
    </xf>
    <xf numFmtId="0" fontId="5" fillId="3" borderId="11" xfId="1" applyFont="1" applyFill="1" applyBorder="1" applyAlignment="1" applyProtection="1">
      <alignment horizontal="center" wrapText="1"/>
      <protection hidden="1"/>
    </xf>
    <xf numFmtId="0" fontId="6" fillId="3" borderId="6" xfId="1" applyFont="1" applyFill="1" applyBorder="1" applyAlignment="1" applyProtection="1">
      <alignment horizontal="left" vertical="center" wrapText="1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0" fontId="5" fillId="3" borderId="1" xfId="1" applyFont="1" applyFill="1" applyBorder="1" applyProtection="1">
      <protection hidden="1"/>
    </xf>
    <xf numFmtId="0" fontId="6" fillId="3" borderId="6" xfId="1" applyFont="1" applyFill="1" applyBorder="1" applyProtection="1">
      <protection hidden="1"/>
    </xf>
    <xf numFmtId="0" fontId="8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Continuous" vertical="center"/>
      <protection hidden="1"/>
    </xf>
    <xf numFmtId="0" fontId="7" fillId="0" borderId="1" xfId="1" applyFont="1" applyBorder="1"/>
    <xf numFmtId="164" fontId="5" fillId="0" borderId="1" xfId="1" applyNumberFormat="1" applyFont="1" applyBorder="1" applyProtection="1">
      <protection hidden="1"/>
    </xf>
    <xf numFmtId="165" fontId="5" fillId="0" borderId="1" xfId="1" applyNumberFormat="1" applyFont="1" applyBorder="1" applyProtection="1">
      <protection hidden="1"/>
    </xf>
    <xf numFmtId="167" fontId="5" fillId="0" borderId="1" xfId="1" applyNumberFormat="1" applyFont="1" applyBorder="1"/>
    <xf numFmtId="167" fontId="6" fillId="3" borderId="1" xfId="1" applyNumberFormat="1" applyFont="1" applyFill="1" applyBorder="1"/>
    <xf numFmtId="164" fontId="9" fillId="0" borderId="1" xfId="1" applyNumberFormat="1" applyFont="1" applyBorder="1" applyProtection="1">
      <protection hidden="1"/>
    </xf>
    <xf numFmtId="0" fontId="9" fillId="0" borderId="1" xfId="1" applyFont="1" applyBorder="1" applyProtection="1"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showGridLines="0" tabSelected="1" workbookViewId="0">
      <selection activeCell="F1" sqref="F1:F1048576"/>
    </sheetView>
  </sheetViews>
  <sheetFormatPr defaultColWidth="9.140625" defaultRowHeight="18" x14ac:dyDescent="0.25"/>
  <cols>
    <col min="1" max="1" width="0.140625" style="2" customWidth="1"/>
    <col min="2" max="5" width="0" style="2" hidden="1" customWidth="1"/>
    <col min="6" max="6" width="14" style="2" hidden="1" customWidth="1"/>
    <col min="7" max="7" width="99.5703125" style="2" customWidth="1"/>
    <col min="8" max="9" width="18.5703125" style="2" customWidth="1"/>
    <col min="10" max="10" width="10.85546875" style="2" customWidth="1"/>
    <col min="11" max="256" width="9.140625" style="2" customWidth="1"/>
    <col min="257" max="16384" width="9.140625" style="2"/>
  </cols>
  <sheetData>
    <row r="1" spans="1:10" ht="18.75" x14ac:dyDescent="0.3">
      <c r="A1" s="1"/>
      <c r="B1" s="1"/>
      <c r="C1" s="1"/>
      <c r="D1" s="1"/>
      <c r="E1" s="1"/>
      <c r="F1" s="1"/>
      <c r="G1" s="19"/>
      <c r="H1" s="21" t="s">
        <v>39</v>
      </c>
      <c r="I1" s="21"/>
      <c r="J1" s="21"/>
    </row>
    <row r="2" spans="1:10" ht="18.75" x14ac:dyDescent="0.3">
      <c r="A2" s="3"/>
      <c r="B2" s="4"/>
      <c r="C2" s="4"/>
      <c r="D2" s="4"/>
      <c r="E2" s="4"/>
      <c r="F2" s="4"/>
      <c r="G2" s="4"/>
      <c r="H2" s="4"/>
      <c r="I2" s="4"/>
    </row>
    <row r="3" spans="1:10" ht="18.75" x14ac:dyDescent="0.3">
      <c r="A3" s="5"/>
      <c r="B3" s="6"/>
      <c r="C3" s="6"/>
      <c r="D3" s="6"/>
      <c r="E3" s="6"/>
      <c r="F3" s="6"/>
      <c r="G3" s="20" t="s">
        <v>40</v>
      </c>
      <c r="H3" s="20"/>
      <c r="I3" s="20"/>
      <c r="J3" s="20"/>
    </row>
    <row r="4" spans="1:10" ht="18.75" x14ac:dyDescent="0.3">
      <c r="A4" s="5"/>
      <c r="B4" s="6"/>
      <c r="C4" s="6"/>
      <c r="D4" s="6"/>
      <c r="E4" s="6"/>
      <c r="F4" s="6"/>
      <c r="G4" s="11"/>
      <c r="H4" s="11"/>
      <c r="I4" s="11"/>
    </row>
    <row r="5" spans="1:10" ht="18.75" x14ac:dyDescent="0.3">
      <c r="A5" s="3"/>
      <c r="B5" s="3"/>
      <c r="C5" s="3"/>
      <c r="D5" s="3"/>
      <c r="E5" s="3"/>
      <c r="F5" s="3"/>
      <c r="G5" s="3"/>
      <c r="H5" s="7"/>
      <c r="J5" s="7" t="s">
        <v>0</v>
      </c>
    </row>
    <row r="6" spans="1:10" ht="48" x14ac:dyDescent="0.3">
      <c r="A6" s="8"/>
      <c r="B6" s="9" t="s">
        <v>1</v>
      </c>
      <c r="C6" s="9"/>
      <c r="D6" s="9" t="s">
        <v>2</v>
      </c>
      <c r="E6" s="9"/>
      <c r="F6" s="9" t="s">
        <v>3</v>
      </c>
      <c r="G6" s="15" t="s">
        <v>4</v>
      </c>
      <c r="H6" s="12" t="s">
        <v>37</v>
      </c>
      <c r="I6" s="13" t="s">
        <v>41</v>
      </c>
      <c r="J6" s="14" t="s">
        <v>38</v>
      </c>
    </row>
    <row r="7" spans="1:10" ht="18.75" x14ac:dyDescent="0.3">
      <c r="A7" s="8"/>
      <c r="B7" s="10"/>
      <c r="C7" s="10"/>
      <c r="D7" s="10"/>
      <c r="E7" s="10"/>
      <c r="F7" s="10"/>
      <c r="G7" s="16">
        <v>1</v>
      </c>
      <c r="H7" s="17">
        <v>2</v>
      </c>
      <c r="I7" s="62">
        <v>3</v>
      </c>
      <c r="J7" s="63">
        <v>4</v>
      </c>
    </row>
    <row r="8" spans="1:10" s="22" customFormat="1" ht="15.75" x14ac:dyDescent="0.25">
      <c r="A8" s="23"/>
      <c r="B8" s="24" t="s">
        <v>5</v>
      </c>
      <c r="C8" s="24"/>
      <c r="D8" s="24"/>
      <c r="E8" s="24"/>
      <c r="F8" s="24"/>
      <c r="G8" s="24"/>
      <c r="H8" s="24"/>
      <c r="I8" s="23"/>
      <c r="J8" s="64"/>
    </row>
    <row r="9" spans="1:10" s="22" customFormat="1" ht="94.5" x14ac:dyDescent="0.25">
      <c r="A9" s="23"/>
      <c r="B9" s="25"/>
      <c r="C9" s="25" t="s">
        <v>5</v>
      </c>
      <c r="D9" s="26" t="s">
        <v>42</v>
      </c>
      <c r="E9" s="25" t="s">
        <v>43</v>
      </c>
      <c r="F9" s="27" t="s">
        <v>6</v>
      </c>
      <c r="G9" s="28" t="s">
        <v>44</v>
      </c>
      <c r="H9" s="29">
        <v>66022.3</v>
      </c>
      <c r="I9" s="65">
        <v>62158.96</v>
      </c>
      <c r="J9" s="67">
        <f>I9/H9</f>
        <v>0.94148431666270327</v>
      </c>
    </row>
    <row r="10" spans="1:10" s="22" customFormat="1" ht="63" x14ac:dyDescent="0.25">
      <c r="A10" s="23"/>
      <c r="B10" s="30"/>
      <c r="C10" s="30" t="s">
        <v>5</v>
      </c>
      <c r="D10" s="31" t="s">
        <v>42</v>
      </c>
      <c r="E10" s="30" t="s">
        <v>43</v>
      </c>
      <c r="F10" s="32" t="s">
        <v>45</v>
      </c>
      <c r="G10" s="33" t="s">
        <v>46</v>
      </c>
      <c r="H10" s="34">
        <f>13329.95+882.24</f>
        <v>14212.19</v>
      </c>
      <c r="I10" s="65">
        <f>13329.95+882.24</f>
        <v>14212.19</v>
      </c>
      <c r="J10" s="67">
        <f t="shared" ref="J10:J73" si="0">I10/H10</f>
        <v>1</v>
      </c>
    </row>
    <row r="11" spans="1:10" s="22" customFormat="1" ht="94.5" x14ac:dyDescent="0.25">
      <c r="A11" s="23"/>
      <c r="B11" s="30"/>
      <c r="C11" s="30" t="s">
        <v>5</v>
      </c>
      <c r="D11" s="31" t="s">
        <v>42</v>
      </c>
      <c r="E11" s="30" t="s">
        <v>43</v>
      </c>
      <c r="F11" s="32" t="s">
        <v>7</v>
      </c>
      <c r="G11" s="33" t="s">
        <v>47</v>
      </c>
      <c r="H11" s="34">
        <v>227284.84</v>
      </c>
      <c r="I11" s="65">
        <f t="shared" ref="I11:I37" si="1">H11</f>
        <v>227284.84</v>
      </c>
      <c r="J11" s="67">
        <f t="shared" si="0"/>
        <v>1</v>
      </c>
    </row>
    <row r="12" spans="1:10" s="22" customFormat="1" ht="94.5" x14ac:dyDescent="0.25">
      <c r="A12" s="23"/>
      <c r="B12" s="30"/>
      <c r="C12" s="30" t="s">
        <v>5</v>
      </c>
      <c r="D12" s="31" t="s">
        <v>42</v>
      </c>
      <c r="E12" s="30" t="s">
        <v>43</v>
      </c>
      <c r="F12" s="32" t="s">
        <v>8</v>
      </c>
      <c r="G12" s="33" t="s">
        <v>48</v>
      </c>
      <c r="H12" s="34">
        <v>1085776.22</v>
      </c>
      <c r="I12" s="65">
        <v>1085765.49</v>
      </c>
      <c r="J12" s="67">
        <f t="shared" si="0"/>
        <v>0.99999011766899815</v>
      </c>
    </row>
    <row r="13" spans="1:10" s="22" customFormat="1" ht="126" x14ac:dyDescent="0.25">
      <c r="A13" s="23"/>
      <c r="B13" s="30"/>
      <c r="C13" s="30" t="s">
        <v>5</v>
      </c>
      <c r="D13" s="31" t="s">
        <v>42</v>
      </c>
      <c r="E13" s="30" t="s">
        <v>43</v>
      </c>
      <c r="F13" s="32">
        <v>110184305</v>
      </c>
      <c r="G13" s="33" t="s">
        <v>49</v>
      </c>
      <c r="H13" s="34">
        <f>4023+463.9+220.3-104.5</f>
        <v>4602.7</v>
      </c>
      <c r="I13" s="65">
        <f t="shared" si="1"/>
        <v>4602.7</v>
      </c>
      <c r="J13" s="67">
        <f t="shared" si="0"/>
        <v>1</v>
      </c>
    </row>
    <row r="14" spans="1:10" s="22" customFormat="1" ht="47.25" x14ac:dyDescent="0.25">
      <c r="A14" s="23"/>
      <c r="B14" s="30"/>
      <c r="C14" s="30" t="s">
        <v>5</v>
      </c>
      <c r="D14" s="31" t="s">
        <v>42</v>
      </c>
      <c r="E14" s="30" t="s">
        <v>50</v>
      </c>
      <c r="F14" s="32" t="s">
        <v>9</v>
      </c>
      <c r="G14" s="33" t="s">
        <v>51</v>
      </c>
      <c r="H14" s="34">
        <f>9034.7-6922.2</f>
        <v>2112.5000000000009</v>
      </c>
      <c r="I14" s="65">
        <f t="shared" si="1"/>
        <v>2112.5000000000009</v>
      </c>
      <c r="J14" s="67">
        <f t="shared" si="0"/>
        <v>1</v>
      </c>
    </row>
    <row r="15" spans="1:10" s="22" customFormat="1" ht="31.5" x14ac:dyDescent="0.25">
      <c r="A15" s="23"/>
      <c r="B15" s="30"/>
      <c r="C15" s="30" t="s">
        <v>5</v>
      </c>
      <c r="D15" s="31" t="s">
        <v>52</v>
      </c>
      <c r="E15" s="30" t="s">
        <v>53</v>
      </c>
      <c r="F15" s="32" t="s">
        <v>54</v>
      </c>
      <c r="G15" s="33" t="s">
        <v>55</v>
      </c>
      <c r="H15" s="34">
        <v>61162.5</v>
      </c>
      <c r="I15" s="65">
        <f t="shared" si="1"/>
        <v>61162.5</v>
      </c>
      <c r="J15" s="67">
        <f t="shared" si="0"/>
        <v>1</v>
      </c>
    </row>
    <row r="16" spans="1:10" s="22" customFormat="1" ht="47.25" x14ac:dyDescent="0.25">
      <c r="A16" s="23"/>
      <c r="B16" s="30"/>
      <c r="C16" s="30" t="s">
        <v>5</v>
      </c>
      <c r="D16" s="31" t="s">
        <v>52</v>
      </c>
      <c r="E16" s="30" t="s">
        <v>53</v>
      </c>
      <c r="F16" s="32" t="s">
        <v>10</v>
      </c>
      <c r="G16" s="33" t="s">
        <v>56</v>
      </c>
      <c r="H16" s="34">
        <f>1995-620</f>
        <v>1375</v>
      </c>
      <c r="I16" s="65">
        <f t="shared" si="1"/>
        <v>1375</v>
      </c>
      <c r="J16" s="67">
        <f t="shared" si="0"/>
        <v>1</v>
      </c>
    </row>
    <row r="17" spans="1:10" s="22" customFormat="1" ht="47.25" hidden="1" x14ac:dyDescent="0.25">
      <c r="A17" s="23"/>
      <c r="B17" s="30"/>
      <c r="C17" s="30" t="s">
        <v>5</v>
      </c>
      <c r="D17" s="31" t="s">
        <v>52</v>
      </c>
      <c r="E17" s="30" t="s">
        <v>53</v>
      </c>
      <c r="F17" s="32" t="s">
        <v>11</v>
      </c>
      <c r="G17" s="33" t="s">
        <v>57</v>
      </c>
      <c r="H17" s="34">
        <f>3391.9-3391.9</f>
        <v>0</v>
      </c>
      <c r="I17" s="65">
        <f t="shared" si="1"/>
        <v>0</v>
      </c>
      <c r="J17" s="67" t="e">
        <f t="shared" si="0"/>
        <v>#DIV/0!</v>
      </c>
    </row>
    <row r="18" spans="1:10" s="22" customFormat="1" ht="63" hidden="1" x14ac:dyDescent="0.25">
      <c r="A18" s="23"/>
      <c r="B18" s="30"/>
      <c r="C18" s="30" t="s">
        <v>5</v>
      </c>
      <c r="D18" s="31" t="s">
        <v>52</v>
      </c>
      <c r="E18" s="30" t="s">
        <v>53</v>
      </c>
      <c r="F18" s="32" t="s">
        <v>12</v>
      </c>
      <c r="G18" s="33" t="s">
        <v>58</v>
      </c>
      <c r="H18" s="34">
        <f>310.5-310.5</f>
        <v>0</v>
      </c>
      <c r="I18" s="65">
        <f t="shared" si="1"/>
        <v>0</v>
      </c>
      <c r="J18" s="67" t="e">
        <f t="shared" si="0"/>
        <v>#DIV/0!</v>
      </c>
    </row>
    <row r="19" spans="1:10" s="22" customFormat="1" ht="157.5" x14ac:dyDescent="0.25">
      <c r="A19" s="23"/>
      <c r="B19" s="30"/>
      <c r="C19" s="30" t="s">
        <v>5</v>
      </c>
      <c r="D19" s="31" t="s">
        <v>59</v>
      </c>
      <c r="E19" s="30" t="s">
        <v>59</v>
      </c>
      <c r="F19" s="32" t="s">
        <v>13</v>
      </c>
      <c r="G19" s="33" t="s">
        <v>60</v>
      </c>
      <c r="H19" s="34">
        <v>4885.5</v>
      </c>
      <c r="I19" s="65">
        <f t="shared" si="1"/>
        <v>4885.5</v>
      </c>
      <c r="J19" s="67">
        <f t="shared" si="0"/>
        <v>1</v>
      </c>
    </row>
    <row r="20" spans="1:10" s="22" customFormat="1" ht="63" x14ac:dyDescent="0.25">
      <c r="A20" s="23"/>
      <c r="B20" s="30"/>
      <c r="C20" s="30" t="s">
        <v>5</v>
      </c>
      <c r="D20" s="31" t="s">
        <v>61</v>
      </c>
      <c r="E20" s="30" t="s">
        <v>62</v>
      </c>
      <c r="F20" s="32" t="s">
        <v>14</v>
      </c>
      <c r="G20" s="33" t="s">
        <v>32</v>
      </c>
      <c r="H20" s="34">
        <v>5817.5</v>
      </c>
      <c r="I20" s="65">
        <f t="shared" si="1"/>
        <v>5817.5</v>
      </c>
      <c r="J20" s="67">
        <f t="shared" si="0"/>
        <v>1</v>
      </c>
    </row>
    <row r="21" spans="1:10" s="22" customFormat="1" ht="110.25" x14ac:dyDescent="0.25">
      <c r="A21" s="23"/>
      <c r="B21" s="30"/>
      <c r="C21" s="30" t="s">
        <v>5</v>
      </c>
      <c r="D21" s="31" t="s">
        <v>61</v>
      </c>
      <c r="E21" s="30" t="s">
        <v>63</v>
      </c>
      <c r="F21" s="32" t="s">
        <v>15</v>
      </c>
      <c r="G21" s="33" t="s">
        <v>64</v>
      </c>
      <c r="H21" s="34">
        <v>40.4</v>
      </c>
      <c r="I21" s="65">
        <f t="shared" si="1"/>
        <v>40.4</v>
      </c>
      <c r="J21" s="67">
        <f t="shared" si="0"/>
        <v>1</v>
      </c>
    </row>
    <row r="22" spans="1:10" s="22" customFormat="1" ht="78.75" x14ac:dyDescent="0.25">
      <c r="A22" s="23"/>
      <c r="B22" s="30"/>
      <c r="C22" s="30" t="s">
        <v>5</v>
      </c>
      <c r="D22" s="31" t="s">
        <v>65</v>
      </c>
      <c r="E22" s="30" t="s">
        <v>66</v>
      </c>
      <c r="F22" s="32" t="s">
        <v>16</v>
      </c>
      <c r="G22" s="33" t="s">
        <v>67</v>
      </c>
      <c r="H22" s="34">
        <v>1960.8</v>
      </c>
      <c r="I22" s="65">
        <f t="shared" si="1"/>
        <v>1960.8</v>
      </c>
      <c r="J22" s="67">
        <f t="shared" si="0"/>
        <v>1</v>
      </c>
    </row>
    <row r="23" spans="1:10" s="22" customFormat="1" ht="94.5" x14ac:dyDescent="0.25">
      <c r="A23" s="23"/>
      <c r="B23" s="30"/>
      <c r="C23" s="30" t="s">
        <v>5</v>
      </c>
      <c r="D23" s="31" t="s">
        <v>65</v>
      </c>
      <c r="E23" s="30" t="s">
        <v>68</v>
      </c>
      <c r="F23" s="32" t="s">
        <v>69</v>
      </c>
      <c r="G23" s="33" t="s">
        <v>70</v>
      </c>
      <c r="H23" s="34">
        <v>47797.9</v>
      </c>
      <c r="I23" s="65">
        <f t="shared" si="1"/>
        <v>47797.9</v>
      </c>
      <c r="J23" s="67">
        <f t="shared" si="0"/>
        <v>1</v>
      </c>
    </row>
    <row r="24" spans="1:10" s="22" customFormat="1" ht="63" x14ac:dyDescent="0.25">
      <c r="A24" s="23"/>
      <c r="B24" s="30"/>
      <c r="C24" s="30" t="s">
        <v>5</v>
      </c>
      <c r="D24" s="31" t="s">
        <v>71</v>
      </c>
      <c r="E24" s="30" t="s">
        <v>72</v>
      </c>
      <c r="F24" s="32" t="s">
        <v>17</v>
      </c>
      <c r="G24" s="33" t="s">
        <v>34</v>
      </c>
      <c r="H24" s="34">
        <f>2993.8-1583.5</f>
        <v>1410.3000000000002</v>
      </c>
      <c r="I24" s="65">
        <f t="shared" si="1"/>
        <v>1410.3000000000002</v>
      </c>
      <c r="J24" s="67">
        <f t="shared" si="0"/>
        <v>1</v>
      </c>
    </row>
    <row r="25" spans="1:10" s="22" customFormat="1" ht="78.75" x14ac:dyDescent="0.25">
      <c r="A25" s="23"/>
      <c r="B25" s="30"/>
      <c r="C25" s="30" t="s">
        <v>5</v>
      </c>
      <c r="D25" s="31" t="s">
        <v>73</v>
      </c>
      <c r="E25" s="30" t="s">
        <v>73</v>
      </c>
      <c r="F25" s="32" t="s">
        <v>74</v>
      </c>
      <c r="G25" s="33" t="s">
        <v>75</v>
      </c>
      <c r="H25" s="34">
        <f>96.7+24.2</f>
        <v>120.9</v>
      </c>
      <c r="I25" s="65">
        <f t="shared" si="1"/>
        <v>120.9</v>
      </c>
      <c r="J25" s="67">
        <f t="shared" si="0"/>
        <v>1</v>
      </c>
    </row>
    <row r="26" spans="1:10" s="22" customFormat="1" ht="78.75" x14ac:dyDescent="0.25">
      <c r="A26" s="23"/>
      <c r="B26" s="30"/>
      <c r="C26" s="30" t="s">
        <v>5</v>
      </c>
      <c r="D26" s="31" t="s">
        <v>76</v>
      </c>
      <c r="E26" s="30" t="s">
        <v>77</v>
      </c>
      <c r="F26" s="32" t="s">
        <v>78</v>
      </c>
      <c r="G26" s="33" t="s">
        <v>79</v>
      </c>
      <c r="H26" s="34">
        <f>72199.7+666.4</f>
        <v>72866.099999999991</v>
      </c>
      <c r="I26" s="65">
        <f t="shared" si="1"/>
        <v>72866.099999999991</v>
      </c>
      <c r="J26" s="67">
        <f t="shared" si="0"/>
        <v>1</v>
      </c>
    </row>
    <row r="27" spans="1:10" s="22" customFormat="1" ht="31.5" x14ac:dyDescent="0.25">
      <c r="A27" s="23"/>
      <c r="B27" s="30"/>
      <c r="C27" s="30" t="s">
        <v>5</v>
      </c>
      <c r="D27" s="31" t="s">
        <v>76</v>
      </c>
      <c r="E27" s="30" t="s">
        <v>77</v>
      </c>
      <c r="F27" s="32" t="s">
        <v>19</v>
      </c>
      <c r="G27" s="33" t="s">
        <v>80</v>
      </c>
      <c r="H27" s="34">
        <v>3683.2</v>
      </c>
      <c r="I27" s="65">
        <f t="shared" si="1"/>
        <v>3683.2</v>
      </c>
      <c r="J27" s="67">
        <f t="shared" si="0"/>
        <v>1</v>
      </c>
    </row>
    <row r="28" spans="1:10" s="22" customFormat="1" ht="78.75" x14ac:dyDescent="0.25">
      <c r="A28" s="23"/>
      <c r="B28" s="30"/>
      <c r="C28" s="30" t="s">
        <v>5</v>
      </c>
      <c r="D28" s="31" t="s">
        <v>76</v>
      </c>
      <c r="E28" s="30" t="s">
        <v>77</v>
      </c>
      <c r="F28" s="32" t="s">
        <v>81</v>
      </c>
      <c r="G28" s="33" t="s">
        <v>35</v>
      </c>
      <c r="H28" s="34">
        <v>6360.8</v>
      </c>
      <c r="I28" s="65">
        <f t="shared" si="1"/>
        <v>6360.8</v>
      </c>
      <c r="J28" s="67">
        <f t="shared" si="0"/>
        <v>1</v>
      </c>
    </row>
    <row r="29" spans="1:10" s="22" customFormat="1" ht="63" x14ac:dyDescent="0.25">
      <c r="A29" s="23"/>
      <c r="B29" s="30"/>
      <c r="C29" s="30" t="s">
        <v>5</v>
      </c>
      <c r="D29" s="31" t="s">
        <v>82</v>
      </c>
      <c r="E29" s="30" t="s">
        <v>83</v>
      </c>
      <c r="F29" s="32" t="s">
        <v>84</v>
      </c>
      <c r="G29" s="33" t="s">
        <v>85</v>
      </c>
      <c r="H29" s="34">
        <v>4.4000000000000004</v>
      </c>
      <c r="I29" s="65">
        <v>0.5</v>
      </c>
      <c r="J29" s="67">
        <f t="shared" si="0"/>
        <v>0.11363636363636363</v>
      </c>
    </row>
    <row r="30" spans="1:10" s="22" customFormat="1" ht="47.25" x14ac:dyDescent="0.25">
      <c r="A30" s="23"/>
      <c r="B30" s="30"/>
      <c r="C30" s="30" t="s">
        <v>5</v>
      </c>
      <c r="D30" s="31" t="s">
        <v>82</v>
      </c>
      <c r="E30" s="30" t="s">
        <v>83</v>
      </c>
      <c r="F30" s="32" t="s">
        <v>86</v>
      </c>
      <c r="G30" s="33" t="s">
        <v>87</v>
      </c>
      <c r="H30" s="34">
        <f>550.5-240.3</f>
        <v>310.2</v>
      </c>
      <c r="I30" s="65">
        <f t="shared" si="1"/>
        <v>310.2</v>
      </c>
      <c r="J30" s="67">
        <f t="shared" si="0"/>
        <v>1</v>
      </c>
    </row>
    <row r="31" spans="1:10" s="22" customFormat="1" ht="78.75" x14ac:dyDescent="0.25">
      <c r="A31" s="23"/>
      <c r="B31" s="30"/>
      <c r="C31" s="30" t="s">
        <v>5</v>
      </c>
      <c r="D31" s="31" t="s">
        <v>82</v>
      </c>
      <c r="E31" s="30" t="s">
        <v>83</v>
      </c>
      <c r="F31" s="32" t="s">
        <v>88</v>
      </c>
      <c r="G31" s="33" t="s">
        <v>89</v>
      </c>
      <c r="H31" s="34">
        <v>17300.900000000001</v>
      </c>
      <c r="I31" s="65">
        <v>16887.900000000001</v>
      </c>
      <c r="J31" s="67">
        <f t="shared" si="0"/>
        <v>0.97612840950470781</v>
      </c>
    </row>
    <row r="32" spans="1:10" s="22" customFormat="1" ht="78.75" x14ac:dyDescent="0.25">
      <c r="A32" s="23"/>
      <c r="B32" s="30"/>
      <c r="C32" s="30" t="s">
        <v>5</v>
      </c>
      <c r="D32" s="31" t="s">
        <v>82</v>
      </c>
      <c r="E32" s="30" t="s">
        <v>83</v>
      </c>
      <c r="F32" s="32" t="s">
        <v>90</v>
      </c>
      <c r="G32" s="33" t="s">
        <v>91</v>
      </c>
      <c r="H32" s="34">
        <v>161.6</v>
      </c>
      <c r="I32" s="65">
        <f t="shared" si="1"/>
        <v>161.6</v>
      </c>
      <c r="J32" s="67">
        <f t="shared" si="0"/>
        <v>1</v>
      </c>
    </row>
    <row r="33" spans="1:10" s="22" customFormat="1" ht="63" x14ac:dyDescent="0.25">
      <c r="A33" s="23"/>
      <c r="B33" s="30"/>
      <c r="C33" s="30" t="s">
        <v>5</v>
      </c>
      <c r="D33" s="31" t="s">
        <v>82</v>
      </c>
      <c r="E33" s="30" t="s">
        <v>83</v>
      </c>
      <c r="F33" s="32" t="s">
        <v>92</v>
      </c>
      <c r="G33" s="33" t="s">
        <v>93</v>
      </c>
      <c r="H33" s="34">
        <f>3025+110</f>
        <v>3135</v>
      </c>
      <c r="I33" s="65">
        <f t="shared" si="1"/>
        <v>3135</v>
      </c>
      <c r="J33" s="67">
        <f t="shared" si="0"/>
        <v>1</v>
      </c>
    </row>
    <row r="34" spans="1:10" s="22" customFormat="1" ht="110.25" x14ac:dyDescent="0.25">
      <c r="A34" s="23"/>
      <c r="B34" s="30"/>
      <c r="C34" s="30" t="s">
        <v>5</v>
      </c>
      <c r="D34" s="31" t="s">
        <v>82</v>
      </c>
      <c r="E34" s="30" t="s">
        <v>83</v>
      </c>
      <c r="F34" s="32" t="s">
        <v>94</v>
      </c>
      <c r="G34" s="33" t="s">
        <v>95</v>
      </c>
      <c r="H34" s="34">
        <v>1741.3</v>
      </c>
      <c r="I34" s="65">
        <f t="shared" si="1"/>
        <v>1741.3</v>
      </c>
      <c r="J34" s="67">
        <f t="shared" si="0"/>
        <v>1</v>
      </c>
    </row>
    <row r="35" spans="1:10" s="22" customFormat="1" ht="63" x14ac:dyDescent="0.25">
      <c r="A35" s="23"/>
      <c r="B35" s="30"/>
      <c r="C35" s="30" t="s">
        <v>5</v>
      </c>
      <c r="D35" s="31" t="s">
        <v>82</v>
      </c>
      <c r="E35" s="30" t="s">
        <v>83</v>
      </c>
      <c r="F35" s="32" t="s">
        <v>96</v>
      </c>
      <c r="G35" s="33" t="s">
        <v>97</v>
      </c>
      <c r="H35" s="34">
        <v>9445.9</v>
      </c>
      <c r="I35" s="65">
        <v>9443.5</v>
      </c>
      <c r="J35" s="67">
        <f t="shared" si="0"/>
        <v>0.99974592151092012</v>
      </c>
    </row>
    <row r="36" spans="1:10" s="22" customFormat="1" ht="110.25" x14ac:dyDescent="0.25">
      <c r="A36" s="23"/>
      <c r="B36" s="30"/>
      <c r="C36" s="30" t="s">
        <v>5</v>
      </c>
      <c r="D36" s="31" t="s">
        <v>82</v>
      </c>
      <c r="E36" s="30" t="s">
        <v>83</v>
      </c>
      <c r="F36" s="32" t="s">
        <v>98</v>
      </c>
      <c r="G36" s="33" t="s">
        <v>99</v>
      </c>
      <c r="H36" s="34">
        <f>20121.2-24.9</f>
        <v>20096.3</v>
      </c>
      <c r="I36" s="65">
        <f t="shared" si="1"/>
        <v>20096.3</v>
      </c>
      <c r="J36" s="67">
        <f t="shared" si="0"/>
        <v>1</v>
      </c>
    </row>
    <row r="37" spans="1:10" s="22" customFormat="1" ht="110.25" hidden="1" x14ac:dyDescent="0.25">
      <c r="A37" s="23"/>
      <c r="B37" s="30"/>
      <c r="C37" s="30" t="s">
        <v>5</v>
      </c>
      <c r="D37" s="31" t="s">
        <v>82</v>
      </c>
      <c r="E37" s="30" t="s">
        <v>83</v>
      </c>
      <c r="F37" s="32" t="s">
        <v>100</v>
      </c>
      <c r="G37" s="33" t="s">
        <v>101</v>
      </c>
      <c r="H37" s="34">
        <f>647.3-647.3</f>
        <v>0</v>
      </c>
      <c r="I37" s="65">
        <f t="shared" si="1"/>
        <v>0</v>
      </c>
      <c r="J37" s="67" t="e">
        <f t="shared" si="0"/>
        <v>#DIV/0!</v>
      </c>
    </row>
    <row r="38" spans="1:10" s="22" customFormat="1" ht="15.75" x14ac:dyDescent="0.25">
      <c r="A38" s="23"/>
      <c r="B38" s="35">
        <v>18</v>
      </c>
      <c r="C38" s="35"/>
      <c r="D38" s="36" t="s">
        <v>82</v>
      </c>
      <c r="E38" s="37" t="s">
        <v>83</v>
      </c>
      <c r="F38" s="38"/>
      <c r="G38" s="39" t="s">
        <v>20</v>
      </c>
      <c r="H38" s="18">
        <f>SUM(H9:H37)</f>
        <v>1659687.2499999998</v>
      </c>
      <c r="I38" s="18">
        <f>SUM(I9:I37)</f>
        <v>1655393.88</v>
      </c>
      <c r="J38" s="68">
        <f t="shared" si="0"/>
        <v>0.99741314515731816</v>
      </c>
    </row>
    <row r="39" spans="1:10" s="22" customFormat="1" ht="15.75" x14ac:dyDescent="0.25">
      <c r="A39" s="23"/>
      <c r="B39" s="24" t="s">
        <v>21</v>
      </c>
      <c r="C39" s="24"/>
      <c r="D39" s="24"/>
      <c r="E39" s="24"/>
      <c r="F39" s="24"/>
      <c r="G39" s="24"/>
      <c r="H39" s="24"/>
      <c r="I39" s="70"/>
      <c r="J39" s="67"/>
    </row>
    <row r="40" spans="1:10" s="22" customFormat="1" ht="63" x14ac:dyDescent="0.25">
      <c r="A40" s="23"/>
      <c r="B40" s="25"/>
      <c r="C40" s="25" t="s">
        <v>21</v>
      </c>
      <c r="D40" s="26" t="s">
        <v>42</v>
      </c>
      <c r="E40" s="25" t="s">
        <v>43</v>
      </c>
      <c r="F40" s="27" t="s">
        <v>102</v>
      </c>
      <c r="G40" s="28" t="s">
        <v>103</v>
      </c>
      <c r="H40" s="29">
        <v>16336.7</v>
      </c>
      <c r="I40" s="65">
        <v>15411.4</v>
      </c>
      <c r="J40" s="67">
        <f t="shared" si="0"/>
        <v>0.94336065423249482</v>
      </c>
    </row>
    <row r="41" spans="1:10" s="22" customFormat="1" ht="78.75" x14ac:dyDescent="0.25">
      <c r="A41" s="23"/>
      <c r="B41" s="30"/>
      <c r="C41" s="30" t="s">
        <v>21</v>
      </c>
      <c r="D41" s="31" t="s">
        <v>42</v>
      </c>
      <c r="E41" s="30" t="s">
        <v>50</v>
      </c>
      <c r="F41" s="32" t="s">
        <v>22</v>
      </c>
      <c r="G41" s="33" t="s">
        <v>104</v>
      </c>
      <c r="H41" s="34">
        <f>6032.1-758</f>
        <v>5274.1</v>
      </c>
      <c r="I41" s="65">
        <v>5274.04</v>
      </c>
      <c r="J41" s="67">
        <f t="shared" si="0"/>
        <v>0.9999886236514286</v>
      </c>
    </row>
    <row r="42" spans="1:10" s="22" customFormat="1" ht="47.25" x14ac:dyDescent="0.25">
      <c r="A42" s="23"/>
      <c r="B42" s="30"/>
      <c r="C42" s="30" t="s">
        <v>21</v>
      </c>
      <c r="D42" s="31" t="s">
        <v>105</v>
      </c>
      <c r="E42" s="30" t="s">
        <v>106</v>
      </c>
      <c r="F42" s="32" t="s">
        <v>23</v>
      </c>
      <c r="G42" s="33" t="s">
        <v>107</v>
      </c>
      <c r="H42" s="34">
        <v>529.9</v>
      </c>
      <c r="I42" s="65">
        <f t="shared" ref="I42:I56" si="2">H42</f>
        <v>529.9</v>
      </c>
      <c r="J42" s="67">
        <f t="shared" si="0"/>
        <v>1</v>
      </c>
    </row>
    <row r="43" spans="1:10" s="22" customFormat="1" ht="47.25" x14ac:dyDescent="0.25">
      <c r="A43" s="23"/>
      <c r="B43" s="30"/>
      <c r="C43" s="30" t="s">
        <v>21</v>
      </c>
      <c r="D43" s="31" t="s">
        <v>105</v>
      </c>
      <c r="E43" s="30" t="s">
        <v>106</v>
      </c>
      <c r="F43" s="32" t="s">
        <v>108</v>
      </c>
      <c r="G43" s="33" t="s">
        <v>109</v>
      </c>
      <c r="H43" s="34">
        <f>20833.8+0.1</f>
        <v>20833.899999999998</v>
      </c>
      <c r="I43" s="65">
        <f t="shared" si="2"/>
        <v>20833.899999999998</v>
      </c>
      <c r="J43" s="67">
        <f t="shared" si="0"/>
        <v>1</v>
      </c>
    </row>
    <row r="44" spans="1:10" s="22" customFormat="1" ht="47.25" x14ac:dyDescent="0.25">
      <c r="A44" s="23"/>
      <c r="B44" s="30"/>
      <c r="C44" s="30"/>
      <c r="D44" s="31"/>
      <c r="E44" s="30"/>
      <c r="F44" s="32"/>
      <c r="G44" s="33" t="s">
        <v>110</v>
      </c>
      <c r="H44" s="34">
        <v>136.69999999999999</v>
      </c>
      <c r="I44" s="65">
        <f t="shared" si="2"/>
        <v>136.69999999999999</v>
      </c>
      <c r="J44" s="67">
        <f t="shared" si="0"/>
        <v>1</v>
      </c>
    </row>
    <row r="45" spans="1:10" s="22" customFormat="1" ht="94.5" x14ac:dyDescent="0.25">
      <c r="A45" s="23"/>
      <c r="B45" s="30"/>
      <c r="C45" s="30" t="s">
        <v>21</v>
      </c>
      <c r="D45" s="31" t="s">
        <v>111</v>
      </c>
      <c r="E45" s="30" t="s">
        <v>111</v>
      </c>
      <c r="F45" s="32" t="s">
        <v>112</v>
      </c>
      <c r="G45" s="33" t="s">
        <v>113</v>
      </c>
      <c r="H45" s="34">
        <v>4161.3</v>
      </c>
      <c r="I45" s="65">
        <f t="shared" si="2"/>
        <v>4161.3</v>
      </c>
      <c r="J45" s="67">
        <f t="shared" si="0"/>
        <v>1</v>
      </c>
    </row>
    <row r="46" spans="1:10" s="22" customFormat="1" ht="63" x14ac:dyDescent="0.25">
      <c r="A46" s="23"/>
      <c r="B46" s="30"/>
      <c r="C46" s="30" t="s">
        <v>21</v>
      </c>
      <c r="D46" s="31" t="s">
        <v>111</v>
      </c>
      <c r="E46" s="30" t="s">
        <v>111</v>
      </c>
      <c r="F46" s="32" t="s">
        <v>114</v>
      </c>
      <c r="G46" s="33" t="s">
        <v>115</v>
      </c>
      <c r="H46" s="34">
        <v>945.5</v>
      </c>
      <c r="I46" s="65">
        <f t="shared" si="2"/>
        <v>945.5</v>
      </c>
      <c r="J46" s="67">
        <f t="shared" si="0"/>
        <v>1</v>
      </c>
    </row>
    <row r="47" spans="1:10" s="22" customFormat="1" ht="78.75" x14ac:dyDescent="0.25">
      <c r="A47" s="23"/>
      <c r="B47" s="30"/>
      <c r="C47" s="30" t="s">
        <v>21</v>
      </c>
      <c r="D47" s="31" t="s">
        <v>52</v>
      </c>
      <c r="E47" s="30" t="s">
        <v>116</v>
      </c>
      <c r="F47" s="32" t="s">
        <v>24</v>
      </c>
      <c r="G47" s="33" t="s">
        <v>117</v>
      </c>
      <c r="H47" s="34">
        <v>2097.4</v>
      </c>
      <c r="I47" s="65">
        <f t="shared" si="2"/>
        <v>2097.4</v>
      </c>
      <c r="J47" s="67">
        <f t="shared" si="0"/>
        <v>1</v>
      </c>
    </row>
    <row r="48" spans="1:10" s="22" customFormat="1" ht="63" x14ac:dyDescent="0.25">
      <c r="A48" s="23"/>
      <c r="B48" s="30"/>
      <c r="C48" s="30" t="s">
        <v>21</v>
      </c>
      <c r="D48" s="31" t="s">
        <v>61</v>
      </c>
      <c r="E48" s="30" t="s">
        <v>118</v>
      </c>
      <c r="F48" s="32" t="s">
        <v>119</v>
      </c>
      <c r="G48" s="33" t="s">
        <v>120</v>
      </c>
      <c r="H48" s="34">
        <v>2774.3</v>
      </c>
      <c r="I48" s="65">
        <f t="shared" si="2"/>
        <v>2774.3</v>
      </c>
      <c r="J48" s="67">
        <f t="shared" si="0"/>
        <v>1</v>
      </c>
    </row>
    <row r="49" spans="1:10" s="22" customFormat="1" ht="157.5" x14ac:dyDescent="0.25">
      <c r="A49" s="23"/>
      <c r="B49" s="30"/>
      <c r="C49" s="30" t="s">
        <v>21</v>
      </c>
      <c r="D49" s="31" t="s">
        <v>61</v>
      </c>
      <c r="E49" s="30" t="s">
        <v>62</v>
      </c>
      <c r="F49" s="32" t="s">
        <v>121</v>
      </c>
      <c r="G49" s="33" t="s">
        <v>122</v>
      </c>
      <c r="H49" s="34">
        <v>118707.9</v>
      </c>
      <c r="I49" s="65">
        <f t="shared" si="2"/>
        <v>118707.9</v>
      </c>
      <c r="J49" s="67">
        <f t="shared" si="0"/>
        <v>1</v>
      </c>
    </row>
    <row r="50" spans="1:10" s="22" customFormat="1" ht="47.25" x14ac:dyDescent="0.25">
      <c r="A50" s="23"/>
      <c r="B50" s="30"/>
      <c r="C50" s="30" t="s">
        <v>21</v>
      </c>
      <c r="D50" s="31" t="s">
        <v>61</v>
      </c>
      <c r="E50" s="30" t="s">
        <v>63</v>
      </c>
      <c r="F50" s="32" t="s">
        <v>25</v>
      </c>
      <c r="G50" s="33" t="s">
        <v>123</v>
      </c>
      <c r="H50" s="34">
        <f>2579.2+353.5</f>
        <v>2932.7</v>
      </c>
      <c r="I50" s="65">
        <f t="shared" si="2"/>
        <v>2932.7</v>
      </c>
      <c r="J50" s="67">
        <f t="shared" si="0"/>
        <v>1</v>
      </c>
    </row>
    <row r="51" spans="1:10" s="22" customFormat="1" ht="94.5" x14ac:dyDescent="0.25">
      <c r="A51" s="23"/>
      <c r="B51" s="30"/>
      <c r="C51" s="30" t="s">
        <v>21</v>
      </c>
      <c r="D51" s="31" t="s">
        <v>65</v>
      </c>
      <c r="E51" s="30" t="s">
        <v>66</v>
      </c>
      <c r="F51" s="32" t="s">
        <v>26</v>
      </c>
      <c r="G51" s="33" t="s">
        <v>33</v>
      </c>
      <c r="H51" s="34">
        <f>9843.6+9000</f>
        <v>18843.599999999999</v>
      </c>
      <c r="I51" s="65">
        <f t="shared" si="2"/>
        <v>18843.599999999999</v>
      </c>
      <c r="J51" s="67">
        <f t="shared" si="0"/>
        <v>1</v>
      </c>
    </row>
    <row r="52" spans="1:10" s="22" customFormat="1" ht="94.5" x14ac:dyDescent="0.25">
      <c r="A52" s="23"/>
      <c r="B52" s="30"/>
      <c r="C52" s="30" t="s">
        <v>21</v>
      </c>
      <c r="D52" s="31" t="s">
        <v>65</v>
      </c>
      <c r="E52" s="30" t="s">
        <v>68</v>
      </c>
      <c r="F52" s="32" t="s">
        <v>124</v>
      </c>
      <c r="G52" s="33" t="s">
        <v>125</v>
      </c>
      <c r="H52" s="34">
        <v>15531</v>
      </c>
      <c r="I52" s="65">
        <f t="shared" si="2"/>
        <v>15531</v>
      </c>
      <c r="J52" s="67">
        <f t="shared" si="0"/>
        <v>1</v>
      </c>
    </row>
    <row r="53" spans="1:10" s="22" customFormat="1" ht="63" x14ac:dyDescent="0.25">
      <c r="A53" s="23"/>
      <c r="B53" s="30"/>
      <c r="C53" s="30" t="s">
        <v>21</v>
      </c>
      <c r="D53" s="31" t="s">
        <v>65</v>
      </c>
      <c r="E53" s="30" t="s">
        <v>126</v>
      </c>
      <c r="F53" s="32" t="s">
        <v>27</v>
      </c>
      <c r="G53" s="33" t="s">
        <v>127</v>
      </c>
      <c r="H53" s="34">
        <v>4437.3999999999996</v>
      </c>
      <c r="I53" s="65">
        <f t="shared" si="2"/>
        <v>4437.3999999999996</v>
      </c>
      <c r="J53" s="67">
        <f t="shared" si="0"/>
        <v>1</v>
      </c>
    </row>
    <row r="54" spans="1:10" s="22" customFormat="1" ht="47.25" x14ac:dyDescent="0.25">
      <c r="A54" s="23"/>
      <c r="B54" s="30"/>
      <c r="C54" s="30"/>
      <c r="D54" s="31"/>
      <c r="E54" s="30"/>
      <c r="F54" s="32" t="s">
        <v>128</v>
      </c>
      <c r="G54" s="33" t="s">
        <v>129</v>
      </c>
      <c r="H54" s="34">
        <f>42923-38000</f>
        <v>4923</v>
      </c>
      <c r="I54" s="65">
        <f t="shared" si="2"/>
        <v>4923</v>
      </c>
      <c r="J54" s="67">
        <f t="shared" si="0"/>
        <v>1</v>
      </c>
    </row>
    <row r="55" spans="1:10" s="22" customFormat="1" ht="47.25" x14ac:dyDescent="0.25">
      <c r="A55" s="23"/>
      <c r="B55" s="30"/>
      <c r="C55" s="30" t="s">
        <v>21</v>
      </c>
      <c r="D55" s="31" t="s">
        <v>130</v>
      </c>
      <c r="E55" s="30" t="s">
        <v>130</v>
      </c>
      <c r="F55" s="32" t="s">
        <v>28</v>
      </c>
      <c r="G55" s="33" t="s">
        <v>131</v>
      </c>
      <c r="H55" s="34">
        <v>216.9</v>
      </c>
      <c r="I55" s="65">
        <f t="shared" si="2"/>
        <v>216.9</v>
      </c>
      <c r="J55" s="67">
        <f t="shared" si="0"/>
        <v>1</v>
      </c>
    </row>
    <row r="56" spans="1:10" s="22" customFormat="1" ht="63" x14ac:dyDescent="0.25">
      <c r="A56" s="23"/>
      <c r="B56" s="37"/>
      <c r="C56" s="37" t="s">
        <v>21</v>
      </c>
      <c r="D56" s="31" t="s">
        <v>76</v>
      </c>
      <c r="E56" s="30" t="s">
        <v>77</v>
      </c>
      <c r="F56" s="32" t="s">
        <v>18</v>
      </c>
      <c r="G56" s="40" t="s">
        <v>132</v>
      </c>
      <c r="H56" s="41">
        <v>121915.2</v>
      </c>
      <c r="I56" s="65">
        <f t="shared" si="2"/>
        <v>121915.2</v>
      </c>
      <c r="J56" s="67">
        <f t="shared" si="0"/>
        <v>1</v>
      </c>
    </row>
    <row r="57" spans="1:10" s="22" customFormat="1" ht="75.75" customHeight="1" x14ac:dyDescent="0.25">
      <c r="A57" s="23"/>
      <c r="B57" s="37"/>
      <c r="C57" s="37"/>
      <c r="D57" s="36"/>
      <c r="E57" s="37"/>
      <c r="F57" s="42"/>
      <c r="G57" s="40" t="s">
        <v>133</v>
      </c>
      <c r="H57" s="41">
        <v>6997.2</v>
      </c>
      <c r="I57" s="65">
        <v>5352</v>
      </c>
      <c r="J57" s="67">
        <f t="shared" si="0"/>
        <v>0.76487737952323787</v>
      </c>
    </row>
    <row r="58" spans="1:10" s="22" customFormat="1" ht="63" hidden="1" x14ac:dyDescent="0.25">
      <c r="A58" s="23"/>
      <c r="B58" s="37"/>
      <c r="C58" s="37"/>
      <c r="D58" s="36"/>
      <c r="E58" s="37"/>
      <c r="F58" s="42"/>
      <c r="G58" s="40" t="s">
        <v>134</v>
      </c>
      <c r="H58" s="41">
        <v>0</v>
      </c>
      <c r="I58" s="69">
        <v>0</v>
      </c>
      <c r="J58" s="67" t="e">
        <f t="shared" si="0"/>
        <v>#DIV/0!</v>
      </c>
    </row>
    <row r="59" spans="1:10" s="22" customFormat="1" ht="15.75" x14ac:dyDescent="0.25">
      <c r="A59" s="23"/>
      <c r="B59" s="35">
        <v>19</v>
      </c>
      <c r="C59" s="35"/>
      <c r="D59" s="36" t="s">
        <v>76</v>
      </c>
      <c r="E59" s="37" t="s">
        <v>77</v>
      </c>
      <c r="F59" s="38"/>
      <c r="G59" s="39" t="s">
        <v>20</v>
      </c>
      <c r="H59" s="18">
        <f>SUM(H40:H58)</f>
        <v>347594.7</v>
      </c>
      <c r="I59" s="18">
        <f>SUM(I40:I58)</f>
        <v>345024.14</v>
      </c>
      <c r="J59" s="68">
        <f t="shared" si="0"/>
        <v>0.99260472038267555</v>
      </c>
    </row>
    <row r="60" spans="1:10" s="22" customFormat="1" ht="15.75" x14ac:dyDescent="0.25">
      <c r="A60" s="23"/>
      <c r="B60" s="24" t="s">
        <v>29</v>
      </c>
      <c r="C60" s="24"/>
      <c r="D60" s="24"/>
      <c r="E60" s="24"/>
      <c r="F60" s="24"/>
      <c r="G60" s="24"/>
      <c r="H60" s="24"/>
      <c r="I60" s="70"/>
      <c r="J60" s="67"/>
    </row>
    <row r="61" spans="1:10" s="22" customFormat="1" ht="63" x14ac:dyDescent="0.25">
      <c r="A61" s="23"/>
      <c r="B61" s="43"/>
      <c r="C61" s="43"/>
      <c r="D61" s="44"/>
      <c r="E61" s="45"/>
      <c r="F61" s="46"/>
      <c r="G61" s="47" t="s">
        <v>135</v>
      </c>
      <c r="H61" s="48">
        <v>37428.5</v>
      </c>
      <c r="I61" s="66">
        <v>37367.599999999999</v>
      </c>
      <c r="J61" s="67">
        <f t="shared" si="0"/>
        <v>0.99837289765820159</v>
      </c>
    </row>
    <row r="62" spans="1:10" s="22" customFormat="1" ht="47.25" x14ac:dyDescent="0.25">
      <c r="A62" s="23"/>
      <c r="B62" s="49"/>
      <c r="C62" s="49" t="s">
        <v>29</v>
      </c>
      <c r="D62" s="26" t="s">
        <v>76</v>
      </c>
      <c r="E62" s="25" t="s">
        <v>77</v>
      </c>
      <c r="F62" s="50" t="s">
        <v>30</v>
      </c>
      <c r="G62" s="51" t="s">
        <v>136</v>
      </c>
      <c r="H62" s="52">
        <v>6583.9</v>
      </c>
      <c r="I62" s="66">
        <v>6577.8</v>
      </c>
      <c r="J62" s="67">
        <f t="shared" si="0"/>
        <v>0.99907349747110386</v>
      </c>
    </row>
    <row r="63" spans="1:10" s="22" customFormat="1" ht="63" x14ac:dyDescent="0.25">
      <c r="A63" s="23"/>
      <c r="B63" s="49"/>
      <c r="C63" s="49"/>
      <c r="D63" s="53"/>
      <c r="E63" s="25"/>
      <c r="F63" s="54">
        <v>2210285160</v>
      </c>
      <c r="G63" s="47" t="s">
        <v>36</v>
      </c>
      <c r="H63" s="34">
        <f>900+500+900</f>
        <v>2300</v>
      </c>
      <c r="I63" s="66">
        <f t="shared" ref="I63:I71" si="3">H63</f>
        <v>2300</v>
      </c>
      <c r="J63" s="67">
        <f t="shared" si="0"/>
        <v>1</v>
      </c>
    </row>
    <row r="64" spans="1:10" s="22" customFormat="1" ht="47.25" x14ac:dyDescent="0.25">
      <c r="A64" s="23"/>
      <c r="B64" s="49"/>
      <c r="C64" s="49"/>
      <c r="D64" s="53"/>
      <c r="E64" s="25"/>
      <c r="F64" s="55"/>
      <c r="G64" s="33" t="s">
        <v>137</v>
      </c>
      <c r="H64" s="34">
        <v>1000</v>
      </c>
      <c r="I64" s="66">
        <f t="shared" si="3"/>
        <v>1000</v>
      </c>
      <c r="J64" s="67">
        <f t="shared" si="0"/>
        <v>1</v>
      </c>
    </row>
    <row r="65" spans="1:10" s="22" customFormat="1" ht="110.25" x14ac:dyDescent="0.25">
      <c r="A65" s="23"/>
      <c r="B65" s="49"/>
      <c r="C65" s="49"/>
      <c r="D65" s="53"/>
      <c r="E65" s="25"/>
      <c r="F65" s="55">
        <v>85140</v>
      </c>
      <c r="G65" s="33" t="s">
        <v>143</v>
      </c>
      <c r="H65" s="34">
        <v>1041.4000000000001</v>
      </c>
      <c r="I65" s="66">
        <f>H65</f>
        <v>1041.4000000000001</v>
      </c>
      <c r="J65" s="67">
        <f t="shared" si="0"/>
        <v>1</v>
      </c>
    </row>
    <row r="66" spans="1:10" s="22" customFormat="1" ht="31.5" x14ac:dyDescent="0.25">
      <c r="A66" s="23"/>
      <c r="B66" s="49"/>
      <c r="C66" s="49"/>
      <c r="D66" s="53"/>
      <c r="E66" s="25"/>
      <c r="F66" s="55">
        <v>85150</v>
      </c>
      <c r="G66" s="33" t="s">
        <v>144</v>
      </c>
      <c r="H66" s="34">
        <v>128.30000000000001</v>
      </c>
      <c r="I66" s="66">
        <f>H66</f>
        <v>128.30000000000001</v>
      </c>
      <c r="J66" s="67">
        <f t="shared" si="0"/>
        <v>1</v>
      </c>
    </row>
    <row r="67" spans="1:10" s="22" customFormat="1" ht="141.75" x14ac:dyDescent="0.25">
      <c r="A67" s="23"/>
      <c r="B67" s="49"/>
      <c r="C67" s="49"/>
      <c r="D67" s="53"/>
      <c r="E67" s="25"/>
      <c r="F67" s="55"/>
      <c r="G67" s="33" t="s">
        <v>138</v>
      </c>
      <c r="H67" s="34">
        <v>38896.9</v>
      </c>
      <c r="I67" s="66">
        <f t="shared" si="3"/>
        <v>38896.9</v>
      </c>
      <c r="J67" s="67">
        <f t="shared" si="0"/>
        <v>1</v>
      </c>
    </row>
    <row r="68" spans="1:10" s="22" customFormat="1" ht="110.25" x14ac:dyDescent="0.25">
      <c r="A68" s="23"/>
      <c r="B68" s="49"/>
      <c r="C68" s="49"/>
      <c r="D68" s="53"/>
      <c r="E68" s="25"/>
      <c r="F68" s="55"/>
      <c r="G68" s="33" t="s">
        <v>139</v>
      </c>
      <c r="H68" s="34">
        <v>7692</v>
      </c>
      <c r="I68" s="66">
        <f t="shared" si="3"/>
        <v>7692</v>
      </c>
      <c r="J68" s="67">
        <f t="shared" si="0"/>
        <v>1</v>
      </c>
    </row>
    <row r="69" spans="1:10" s="22" customFormat="1" ht="94.5" x14ac:dyDescent="0.25">
      <c r="A69" s="23"/>
      <c r="B69" s="49"/>
      <c r="C69" s="49"/>
      <c r="D69" s="53"/>
      <c r="E69" s="25"/>
      <c r="F69" s="55"/>
      <c r="G69" s="33" t="s">
        <v>140</v>
      </c>
      <c r="H69" s="34">
        <v>6167.2</v>
      </c>
      <c r="I69" s="66">
        <f t="shared" si="3"/>
        <v>6167.2</v>
      </c>
      <c r="J69" s="67">
        <f t="shared" si="0"/>
        <v>1</v>
      </c>
    </row>
    <row r="70" spans="1:10" s="22" customFormat="1" ht="94.5" x14ac:dyDescent="0.25">
      <c r="A70" s="23"/>
      <c r="B70" s="49"/>
      <c r="C70" s="49"/>
      <c r="D70" s="53"/>
      <c r="E70" s="25"/>
      <c r="F70" s="55"/>
      <c r="G70" s="33" t="s">
        <v>141</v>
      </c>
      <c r="H70" s="34">
        <v>18278.599999999999</v>
      </c>
      <c r="I70" s="66">
        <f t="shared" si="3"/>
        <v>18278.599999999999</v>
      </c>
      <c r="J70" s="67">
        <f t="shared" si="0"/>
        <v>1</v>
      </c>
    </row>
    <row r="71" spans="1:10" s="22" customFormat="1" ht="110.25" x14ac:dyDescent="0.25">
      <c r="A71" s="23"/>
      <c r="B71" s="49"/>
      <c r="C71" s="49"/>
      <c r="D71" s="53"/>
      <c r="E71" s="25"/>
      <c r="F71" s="55"/>
      <c r="G71" s="33" t="s">
        <v>142</v>
      </c>
      <c r="H71" s="34">
        <v>16034.7</v>
      </c>
      <c r="I71" s="66">
        <f t="shared" si="3"/>
        <v>16034.7</v>
      </c>
      <c r="J71" s="67">
        <f t="shared" si="0"/>
        <v>1</v>
      </c>
    </row>
    <row r="72" spans="1:10" s="22" customFormat="1" ht="15.75" x14ac:dyDescent="0.25">
      <c r="A72" s="23"/>
      <c r="B72" s="24">
        <v>20</v>
      </c>
      <c r="C72" s="24"/>
      <c r="D72" s="56" t="s">
        <v>76</v>
      </c>
      <c r="E72" s="30" t="s">
        <v>77</v>
      </c>
      <c r="F72" s="57"/>
      <c r="G72" s="58" t="s">
        <v>20</v>
      </c>
      <c r="H72" s="59">
        <f>SUM(H61:H71)</f>
        <v>135551.5</v>
      </c>
      <c r="I72" s="59">
        <f>SUM(I61:I71)</f>
        <v>135484.5</v>
      </c>
      <c r="J72" s="68">
        <f t="shared" si="0"/>
        <v>0.99950572291712003</v>
      </c>
    </row>
    <row r="73" spans="1:10" s="22" customFormat="1" ht="15.75" x14ac:dyDescent="0.25">
      <c r="A73" s="23"/>
      <c r="B73" s="23"/>
      <c r="C73" s="23"/>
      <c r="D73" s="23"/>
      <c r="E73" s="23"/>
      <c r="F73" s="60"/>
      <c r="G73" s="61" t="s">
        <v>31</v>
      </c>
      <c r="H73" s="59">
        <f>H38+H59+H72</f>
        <v>2142833.4499999997</v>
      </c>
      <c r="I73" s="59">
        <f>I38+I59+I72</f>
        <v>2135902.52</v>
      </c>
      <c r="J73" s="68">
        <f t="shared" si="0"/>
        <v>0.9967655302375461</v>
      </c>
    </row>
  </sheetData>
  <mergeCells count="8">
    <mergeCell ref="G3:J3"/>
    <mergeCell ref="H1:J1"/>
    <mergeCell ref="B8:H8"/>
    <mergeCell ref="B38:C38"/>
    <mergeCell ref="B39:H39"/>
    <mergeCell ref="B59:C59"/>
    <mergeCell ref="B60:H60"/>
    <mergeCell ref="B72:C72"/>
  </mergeCells>
  <pageMargins left="0.78740157480314965" right="0.39370078740157483" top="0.78740157480314965" bottom="0.19685039370078741" header="0.39370078740157483" footer="0.39370078740157483"/>
  <pageSetup paperSize="9" scale="60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№15</vt:lpstr>
      <vt:lpstr>'Приложение №15'!Заголовки_для_печати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2022-03-05T09:57:52Z</cp:lastPrinted>
  <dcterms:created xsi:type="dcterms:W3CDTF">2019-10-23T12:31:43Z</dcterms:created>
  <dcterms:modified xsi:type="dcterms:W3CDTF">2022-03-05T09:57:53Z</dcterms:modified>
</cp:coreProperties>
</file>